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<sst xmlns="http://schemas.openxmlformats.org/spreadsheetml/2006/main" count="344" uniqueCount="161">
  <si>
    <t>ОТЧЕТ ОБ ИСПОЛНЕНИИ БЮДЖЕТА</t>
  </si>
  <si>
    <t>КОДЫ</t>
  </si>
  <si>
    <t xml:space="preserve">Форма по ОКУД </t>
  </si>
  <si>
    <t>0503117</t>
  </si>
  <si>
    <t>на 1 апреля 2014 г.</t>
  </si>
  <si>
    <t xml:space="preserve">Дата </t>
  </si>
  <si>
    <t>Наименование финансового органа</t>
  </si>
  <si>
    <t>Администрация Николаевского сельского поселения Щербиновского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</si>
  <si>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</si>
  <si>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</si>
  <si>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</si>
  <si>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</si>
  <si>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Николаевского сельского поселения Щербиновского района</t>
  </si>
  <si>
    <t xml:space="preserve">по ОКТМО </t>
  </si>
  <si>
    <t>3259809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</si>
  <si>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</si>
  <si>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</si>
  <si>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</si>
  <si>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</si>
  <si>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</si>
  <si>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</si>
  <si>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</si>
  <si>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</si>
  <si>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</si>
  <si>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</si>
  <si>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</si>
  <si>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</si>
  <si>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</si>
  <si>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</si>
  <si>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</si>
  <si>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</si>
  <si>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</si>
  <si>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</si>
  <si>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</si>
  <si>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</si>
  <si>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</si>
  <si>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</si>
  <si>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</si>
  <si>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100 10302150 01 0000 110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</si>
  <si>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</si>
  <si>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</si>
  <si>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</si>
  <si>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</si>
  <si>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</si>
  <si>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</si>
  <si>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</si>
  <si>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</si>
  <si>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</si>
  <si>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</si>
  <si>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</si>
  <si>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</si>
  <si>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</si>
  <si>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</si>
  <si>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</si>
  <si>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</si>
  <si>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</si>
  <si>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</si>
  <si>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</si>
  <si>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</si>
  <si>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</si>
  <si>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</si>
  <si>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</si>
  <si>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902 11105013 10 0000 120</t>
  </si>
  <si>
    <t>Дотации бюджетам поселений на выравнивание бюджетной обеспеченности</t>
  </si>
  <si>
    <t>992 20201001 10 0000 151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</si>
  <si>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</si>
  <si>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</si>
  <si>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</si>
  <si>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</si>
  <si>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</si>
  <si>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</si>
  <si>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</si>
  <si>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</si>
  <si>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</si>
  <si>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</si>
  <si>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</si>
  <si>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</si>
  <si>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</si>
  <si>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992 0102 5010019 120 211</t>
  </si>
  <si>
    <t>Начисления на выплаты по оплате труда</t>
  </si>
  <si>
    <t>992 0102 5010019 120 213</t>
  </si>
  <si>
    <t>992 0104 5110019 120 211</t>
  </si>
  <si>
    <t>Прочие выплаты</t>
  </si>
  <si>
    <t>992 0104 5110019 120 212</t>
  </si>
  <si>
    <t>992 0104 5110019 120 213</t>
  </si>
  <si>
    <t>Услуги связи</t>
  </si>
  <si>
    <t>992 0104 5110019 240 221</t>
  </si>
  <si>
    <t>Коммунальные услуги</t>
  </si>
  <si>
    <t>992 0104 5110019 240 223</t>
  </si>
  <si>
    <t>Работы, услуги по содержанию имущества</t>
  </si>
  <si>
    <t>992 0104 5110019 240 225</t>
  </si>
  <si>
    <t>Прочие работы, услуги</t>
  </si>
  <si>
    <t>992 0104 5110019 240 226</t>
  </si>
  <si>
    <t>Увеличение стоимости материальных запасов</t>
  </si>
  <si>
    <t>992 0104 5110019 240 340</t>
  </si>
  <si>
    <t>Прочие расходы</t>
  </si>
  <si>
    <t>992 0104 5110019 850 290</t>
  </si>
  <si>
    <t>992 0104 5126019 240 340</t>
  </si>
  <si>
    <t>Перечисления другим бюджетам бюджетной системы Российской Федерации</t>
  </si>
  <si>
    <t>992 0106 5212019 540 251</t>
  </si>
  <si>
    <t>992 0106 5312019 540 251</t>
  </si>
  <si>
    <t>992 0106 5322019 540 251</t>
  </si>
  <si>
    <t>992 0107 5161039 880 290</t>
  </si>
  <si>
    <t>992 0111 5132059 870 290</t>
  </si>
  <si>
    <t>992 0113 5171004 240 226</t>
  </si>
  <si>
    <t>992 0113 5171004 240 290</t>
  </si>
  <si>
    <t>992 0113 5171004 240 340</t>
  </si>
  <si>
    <t>992 0113 6011002 240 226</t>
  </si>
  <si>
    <t>992 0113 6201043 240 226</t>
  </si>
  <si>
    <t>992 0113 6201053 240 226</t>
  </si>
  <si>
    <t>992 0203 5185118 120 211</t>
  </si>
  <si>
    <t>992 0203 5185118 120 213</t>
  </si>
  <si>
    <t>992 0203 5185118 240 340</t>
  </si>
  <si>
    <t>992 0309 6611014 240 226</t>
  </si>
  <si>
    <t>992 0309 6622059 540 251</t>
  </si>
  <si>
    <t>992 0314 6631028 240 340</t>
  </si>
  <si>
    <t>992 0409 6801015 240 225</t>
  </si>
  <si>
    <t>992 0412 6901029 240 226</t>
  </si>
  <si>
    <t>992 0503 7901032 240 223</t>
  </si>
  <si>
    <t>992 0503 7901034 240 225</t>
  </si>
  <si>
    <t>992 0503 7901034 240 340</t>
  </si>
  <si>
    <t>992 0707 5821025 240 290</t>
  </si>
  <si>
    <t>Безвозмездные перечисления государственным и муниципальным организациям</t>
  </si>
  <si>
    <t>992 0801 5510059 611 241</t>
  </si>
  <si>
    <t>992 0801 5531027 240 290</t>
  </si>
  <si>
    <t>992 1101 5721024 240 290</t>
  </si>
  <si>
    <t>Обслуживание внутреннего долга</t>
  </si>
  <si>
    <t>992 1301 5221052 730 231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</si>
  <si>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</si>
  <si>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</si>
  <si>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</si>
  <si>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</si>
  <si>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</si>
  <si>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</si>
  <si>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</si>
  <si>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</si>
  <si>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</si>
  <si>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</si>
  <si>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992 01030100 10 0000 710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</si>
  <si>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</si>
  <si>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</si>
  <si>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</si>
  <si>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</si>
  <si>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</si>
  <si>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</si>
  <si>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</si>
  <si>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</si>
  <si>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</si>
  <si>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</si>
  <si>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</si>
  <si>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</si>
  <si>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</si>
  <si>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Николаевского сельского поселения Щербиновского района</t>
  </si>
  <si>
    <t>Н. Г. Сиротенко</t>
  </si>
  <si>
    <t>(подпись)</t>
  </si>
  <si>
    <t>(расшифровка подписи)</t>
  </si>
  <si>
    <t>Исполнитель:</t>
  </si>
  <si>
    <t>Начальник финансового отдела</t>
  </si>
  <si>
    <t>Н. Н. Шевченко</t>
  </si>
  <si>
    <t>(должность)</t>
  </si>
  <si>
    <t xml:space="preserve">   2 апреля 2014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</si>
</sst>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workbookViewId="0" topLeftCell="A73">
      <selection activeCell="S88" sqref="S88:V8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41730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7610202.03</f>
        <v>7610202.03</v>
      </c>
      <c r="Q12" s="21"/>
      <c r="R12" s="21"/>
      <c r="S12" s="21">
        <f>1853418.96</f>
        <v>1853418.96</v>
      </c>
      <c r="T12" s="21"/>
      <c r="U12" s="21"/>
      <c r="V12" s="21"/>
      <c r="W12" s="22">
        <f>5756783.07</f>
        <v>5756783.07</v>
      </c>
      <c r="X12" s="22"/>
    </row>
    <row r="13" spans="1:24" s="1" customFormat="1" ht="33.7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0</f>
        <v>0</v>
      </c>
      <c r="Q13" s="25"/>
      <c r="R13" s="25"/>
      <c r="S13" s="26" t="s">
        <v>39</v>
      </c>
      <c r="T13" s="26"/>
      <c r="U13" s="26"/>
      <c r="V13" s="26"/>
      <c r="W13" s="27">
        <f>0</f>
        <v>0</v>
      </c>
      <c r="X13" s="27"/>
    </row>
    <row r="14" spans="1:24" s="1" customFormat="1" ht="4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240000</f>
        <v>240000</v>
      </c>
      <c r="Q14" s="25"/>
      <c r="R14" s="25"/>
      <c r="S14" s="25">
        <f>49164.78</f>
        <v>49164.78</v>
      </c>
      <c r="T14" s="25"/>
      <c r="U14" s="25"/>
      <c r="V14" s="25"/>
      <c r="W14" s="27">
        <f>190835.22</f>
        <v>190835.22</v>
      </c>
      <c r="X14" s="27"/>
    </row>
    <row r="15" spans="1:24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55700</f>
        <v>55700</v>
      </c>
      <c r="Q15" s="25"/>
      <c r="R15" s="25"/>
      <c r="S15" s="25">
        <f>781.43</f>
        <v>781.43</v>
      </c>
      <c r="T15" s="25"/>
      <c r="U15" s="25"/>
      <c r="V15" s="25"/>
      <c r="W15" s="27">
        <f>54918.57</f>
        <v>54918.57</v>
      </c>
      <c r="X15" s="27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5">
        <f>250000</f>
        <v>250000</v>
      </c>
      <c r="Q16" s="25"/>
      <c r="R16" s="25"/>
      <c r="S16" s="25">
        <f>74288.43</f>
        <v>74288.43</v>
      </c>
      <c r="T16" s="25"/>
      <c r="U16" s="25"/>
      <c r="V16" s="25"/>
      <c r="W16" s="27">
        <f>175711.57</f>
        <v>175711.57</v>
      </c>
      <c r="X16" s="27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50000</f>
        <v>50000</v>
      </c>
      <c r="Q17" s="25"/>
      <c r="R17" s="25"/>
      <c r="S17" s="25">
        <f>2.17</f>
        <v>2.17</v>
      </c>
      <c r="T17" s="25"/>
      <c r="U17" s="25"/>
      <c r="V17" s="25"/>
      <c r="W17" s="27">
        <f>49997.83</f>
        <v>49997.83</v>
      </c>
      <c r="X17" s="27"/>
    </row>
    <row r="18" spans="1:24" s="1" customFormat="1" ht="4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930000</f>
        <v>930000</v>
      </c>
      <c r="Q18" s="25"/>
      <c r="R18" s="25"/>
      <c r="S18" s="25">
        <f>163263.57</f>
        <v>163263.57</v>
      </c>
      <c r="T18" s="25"/>
      <c r="U18" s="25"/>
      <c r="V18" s="25"/>
      <c r="W18" s="27">
        <f>766736.43</f>
        <v>766736.43</v>
      </c>
      <c r="X18" s="27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6" t="s">
        <v>39</v>
      </c>
      <c r="Q19" s="26"/>
      <c r="R19" s="26"/>
      <c r="S19" s="25">
        <f>130</f>
        <v>130</v>
      </c>
      <c r="T19" s="25"/>
      <c r="U19" s="25"/>
      <c r="V19" s="25"/>
      <c r="W19" s="27">
        <f>0</f>
        <v>0</v>
      </c>
      <c r="X19" s="27"/>
    </row>
    <row r="20" spans="1:24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375000</f>
        <v>375000</v>
      </c>
      <c r="Q20" s="25"/>
      <c r="R20" s="25"/>
      <c r="S20" s="25">
        <f>550000</f>
        <v>550000</v>
      </c>
      <c r="T20" s="25"/>
      <c r="U20" s="25"/>
      <c r="V20" s="25"/>
      <c r="W20" s="27">
        <f>-175000</f>
        <v>-175000</v>
      </c>
      <c r="X20" s="27"/>
    </row>
    <row r="21" spans="1:24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80000</f>
        <v>80000</v>
      </c>
      <c r="Q21" s="25"/>
      <c r="R21" s="25"/>
      <c r="S21" s="25">
        <f>1454.42</f>
        <v>1454.42</v>
      </c>
      <c r="T21" s="25"/>
      <c r="U21" s="25"/>
      <c r="V21" s="25"/>
      <c r="W21" s="27">
        <f>78545.58</f>
        <v>78545.58</v>
      </c>
      <c r="X21" s="27"/>
    </row>
    <row r="22" spans="1:24" s="1" customFormat="1" ht="4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1680000</f>
        <v>1680000</v>
      </c>
      <c r="Q22" s="25"/>
      <c r="R22" s="25"/>
      <c r="S22" s="25">
        <f>61399.63</f>
        <v>61399.63</v>
      </c>
      <c r="T22" s="25"/>
      <c r="U22" s="25"/>
      <c r="V22" s="25"/>
      <c r="W22" s="27">
        <f>1618600.37</f>
        <v>1618600.37</v>
      </c>
      <c r="X22" s="27"/>
    </row>
    <row r="23" spans="1:24" s="1" customFormat="1" ht="4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70000</f>
        <v>70000</v>
      </c>
      <c r="Q23" s="25"/>
      <c r="R23" s="25"/>
      <c r="S23" s="25">
        <f>15449</f>
        <v>15449</v>
      </c>
      <c r="T23" s="25"/>
      <c r="U23" s="25"/>
      <c r="V23" s="25"/>
      <c r="W23" s="27">
        <f>54551</f>
        <v>54551</v>
      </c>
      <c r="X23" s="27"/>
    </row>
    <row r="24" spans="1:24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0</f>
        <v>0</v>
      </c>
      <c r="Q24" s="25"/>
      <c r="R24" s="25"/>
      <c r="S24" s="26" t="s">
        <v>39</v>
      </c>
      <c r="T24" s="26"/>
      <c r="U24" s="26"/>
      <c r="V24" s="26"/>
      <c r="W24" s="27">
        <f>0</f>
        <v>0</v>
      </c>
      <c r="X24" s="27"/>
    </row>
    <row r="25" spans="1:24" s="1" customFormat="1" ht="45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62</v>
      </c>
      <c r="O25" s="24"/>
      <c r="P25" s="25">
        <f>20000</f>
        <v>20000</v>
      </c>
      <c r="Q25" s="25"/>
      <c r="R25" s="25"/>
      <c r="S25" s="25">
        <f>8306.5</f>
        <v>8306.5</v>
      </c>
      <c r="T25" s="25"/>
      <c r="U25" s="25"/>
      <c r="V25" s="25"/>
      <c r="W25" s="27">
        <f>11693.5</f>
        <v>11693.5</v>
      </c>
      <c r="X25" s="27"/>
    </row>
    <row r="26" spans="1:24" s="1" customFormat="1" ht="13.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64</v>
      </c>
      <c r="O26" s="24"/>
      <c r="P26" s="25">
        <f>3706600</f>
        <v>3706600</v>
      </c>
      <c r="Q26" s="25"/>
      <c r="R26" s="25"/>
      <c r="S26" s="25">
        <f>926652</f>
        <v>926652</v>
      </c>
      <c r="T26" s="25"/>
      <c r="U26" s="25"/>
      <c r="V26" s="25"/>
      <c r="W26" s="27">
        <f>2779948</f>
        <v>2779948</v>
      </c>
      <c r="X26" s="27"/>
    </row>
    <row r="27" spans="1:24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66</v>
      </c>
      <c r="O27" s="24"/>
      <c r="P27" s="25">
        <f>195300</f>
        <v>195300</v>
      </c>
      <c r="Q27" s="25"/>
      <c r="R27" s="25"/>
      <c r="S27" s="25">
        <f>48825</f>
        <v>48825</v>
      </c>
      <c r="T27" s="25"/>
      <c r="U27" s="25"/>
      <c r="V27" s="25"/>
      <c r="W27" s="27">
        <f>146475</f>
        <v>146475</v>
      </c>
      <c r="X27" s="27"/>
    </row>
    <row r="28" spans="1:24" s="1" customFormat="1" ht="24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68</v>
      </c>
      <c r="O28" s="24"/>
      <c r="P28" s="25">
        <f>3900</f>
        <v>3900</v>
      </c>
      <c r="Q28" s="25"/>
      <c r="R28" s="25"/>
      <c r="S28" s="26" t="s">
        <v>39</v>
      </c>
      <c r="T28" s="26"/>
      <c r="U28" s="26"/>
      <c r="V28" s="26"/>
      <c r="W28" s="27">
        <f>3900</f>
        <v>3900</v>
      </c>
      <c r="X28" s="27"/>
    </row>
    <row r="29" spans="1:24" s="1" customFormat="1" ht="54.7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70</v>
      </c>
      <c r="O29" s="24"/>
      <c r="P29" s="26" t="s">
        <v>39</v>
      </c>
      <c r="Q29" s="26"/>
      <c r="R29" s="26"/>
      <c r="S29" s="25">
        <f>0</f>
        <v>0</v>
      </c>
      <c r="T29" s="25"/>
      <c r="U29" s="25"/>
      <c r="V29" s="25"/>
      <c r="W29" s="27">
        <f>0</f>
        <v>0</v>
      </c>
      <c r="X29" s="27"/>
    </row>
    <row r="30" spans="1:24" s="1" customFormat="1" ht="24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72</v>
      </c>
      <c r="O30" s="24"/>
      <c r="P30" s="25">
        <f>-46297.97</f>
        <v>-46297.97</v>
      </c>
      <c r="Q30" s="25"/>
      <c r="R30" s="25"/>
      <c r="S30" s="25">
        <f>-46297.97</f>
        <v>-46297.97</v>
      </c>
      <c r="T30" s="25"/>
      <c r="U30" s="25"/>
      <c r="V30" s="25"/>
      <c r="W30" s="27">
        <f>0</f>
        <v>0</v>
      </c>
      <c r="X30" s="27"/>
    </row>
    <row r="31" spans="1:24" s="1" customFormat="1" ht="13.5" customHeight="1">
      <c r="A31" s="28" t="s">
        <v>10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1" customFormat="1" ht="13.5" customHeight="1">
      <c r="A32" s="12" t="s">
        <v>73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" customFormat="1" ht="34.5" customHeight="1">
      <c r="A33" s="13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 t="s">
        <v>23</v>
      </c>
      <c r="M33" s="13"/>
      <c r="N33" s="13" t="s">
        <v>74</v>
      </c>
      <c r="O33" s="13"/>
      <c r="P33" s="14" t="s">
        <v>25</v>
      </c>
      <c r="Q33" s="14"/>
      <c r="R33" s="14"/>
      <c r="S33" s="14" t="s">
        <v>26</v>
      </c>
      <c r="T33" s="14"/>
      <c r="U33" s="14"/>
      <c r="V33" s="14"/>
      <c r="W33" s="15" t="s">
        <v>27</v>
      </c>
      <c r="X33" s="15"/>
    </row>
    <row r="34" spans="1:24" s="1" customFormat="1" ht="13.5" customHeight="1">
      <c r="A34" s="16" t="s">
        <v>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 t="s">
        <v>29</v>
      </c>
      <c r="M34" s="16"/>
      <c r="N34" s="16" t="s">
        <v>30</v>
      </c>
      <c r="O34" s="16"/>
      <c r="P34" s="17" t="s">
        <v>31</v>
      </c>
      <c r="Q34" s="17"/>
      <c r="R34" s="17"/>
      <c r="S34" s="17" t="s">
        <v>32</v>
      </c>
      <c r="T34" s="17"/>
      <c r="U34" s="17"/>
      <c r="V34" s="17"/>
      <c r="W34" s="18" t="s">
        <v>33</v>
      </c>
      <c r="X34" s="18"/>
    </row>
    <row r="35" spans="1:24" s="1" customFormat="1" ht="13.5" customHeight="1">
      <c r="A35" s="19" t="s">
        <v>75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76</v>
      </c>
      <c r="M35" s="20"/>
      <c r="N35" s="20" t="s">
        <v>36</v>
      </c>
      <c r="O35" s="20"/>
      <c r="P35" s="21">
        <f>9299200</f>
        <v>9299200</v>
      </c>
      <c r="Q35" s="21"/>
      <c r="R35" s="21"/>
      <c r="S35" s="21">
        <f>1432611.2</f>
        <v>1432611.2</v>
      </c>
      <c r="T35" s="21"/>
      <c r="U35" s="21"/>
      <c r="V35" s="21"/>
      <c r="W35" s="22">
        <f>7866588.8</f>
        <v>7866588.8</v>
      </c>
      <c r="X35" s="22"/>
    </row>
    <row r="36" spans="1:24" s="1" customFormat="1" ht="13.5" customHeight="1">
      <c r="A36" s="29" t="s">
        <v>77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76</v>
      </c>
      <c r="M36" s="30"/>
      <c r="N36" s="30" t="s">
        <v>78</v>
      </c>
      <c r="O36" s="30"/>
      <c r="P36" s="31">
        <f>445000</f>
        <v>445000</v>
      </c>
      <c r="Q36" s="31"/>
      <c r="R36" s="31"/>
      <c r="S36" s="31">
        <f>68662</f>
        <v>68662</v>
      </c>
      <c r="T36" s="31"/>
      <c r="U36" s="31"/>
      <c r="V36" s="31"/>
      <c r="W36" s="32">
        <f>376338</f>
        <v>376338</v>
      </c>
      <c r="X36" s="32"/>
    </row>
    <row r="37" spans="1:24" s="1" customFormat="1" ht="13.5" customHeight="1">
      <c r="A37" s="29" t="s">
        <v>79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76</v>
      </c>
      <c r="M37" s="30"/>
      <c r="N37" s="30" t="s">
        <v>80</v>
      </c>
      <c r="O37" s="30"/>
      <c r="P37" s="31">
        <f>132749</f>
        <v>132749</v>
      </c>
      <c r="Q37" s="31"/>
      <c r="R37" s="31"/>
      <c r="S37" s="31">
        <f>19527.92</f>
        <v>19527.92</v>
      </c>
      <c r="T37" s="31"/>
      <c r="U37" s="31"/>
      <c r="V37" s="31"/>
      <c r="W37" s="32">
        <f>113221.08</f>
        <v>113221.08</v>
      </c>
      <c r="X37" s="32"/>
    </row>
    <row r="38" spans="1:24" s="1" customFormat="1" ht="13.5" customHeight="1">
      <c r="A38" s="29" t="s">
        <v>77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76</v>
      </c>
      <c r="M38" s="30"/>
      <c r="N38" s="30" t="s">
        <v>81</v>
      </c>
      <c r="O38" s="30"/>
      <c r="P38" s="31">
        <f>1519000</f>
        <v>1519000</v>
      </c>
      <c r="Q38" s="31"/>
      <c r="R38" s="31"/>
      <c r="S38" s="31">
        <f>265898.69</f>
        <v>265898.69</v>
      </c>
      <c r="T38" s="31"/>
      <c r="U38" s="31"/>
      <c r="V38" s="31"/>
      <c r="W38" s="32">
        <f>1253101.31</f>
        <v>1253101.31</v>
      </c>
      <c r="X38" s="32"/>
    </row>
    <row r="39" spans="1:24" s="1" customFormat="1" ht="13.5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76</v>
      </c>
      <c r="M39" s="30"/>
      <c r="N39" s="30" t="s">
        <v>83</v>
      </c>
      <c r="O39" s="30"/>
      <c r="P39" s="31">
        <f>3000</f>
        <v>3000</v>
      </c>
      <c r="Q39" s="31"/>
      <c r="R39" s="31"/>
      <c r="S39" s="31">
        <f>100</f>
        <v>100</v>
      </c>
      <c r="T39" s="31"/>
      <c r="U39" s="31"/>
      <c r="V39" s="31"/>
      <c r="W39" s="32">
        <f>2900</f>
        <v>2900</v>
      </c>
      <c r="X39" s="32"/>
    </row>
    <row r="40" spans="1:24" s="1" customFormat="1" ht="13.5" customHeight="1">
      <c r="A40" s="29" t="s">
        <v>79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76</v>
      </c>
      <c r="M40" s="30"/>
      <c r="N40" s="30" t="s">
        <v>84</v>
      </c>
      <c r="O40" s="30"/>
      <c r="P40" s="31">
        <f>456082</f>
        <v>456082</v>
      </c>
      <c r="Q40" s="31"/>
      <c r="R40" s="31"/>
      <c r="S40" s="31">
        <f>74965.37</f>
        <v>74965.37</v>
      </c>
      <c r="T40" s="31"/>
      <c r="U40" s="31"/>
      <c r="V40" s="31"/>
      <c r="W40" s="32">
        <f>381116.63</f>
        <v>381116.63</v>
      </c>
      <c r="X40" s="32"/>
    </row>
    <row r="41" spans="1:24" s="1" customFormat="1" ht="13.5" customHeight="1">
      <c r="A41" s="29" t="s">
        <v>85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76</v>
      </c>
      <c r="M41" s="30"/>
      <c r="N41" s="30" t="s">
        <v>86</v>
      </c>
      <c r="O41" s="30"/>
      <c r="P41" s="31">
        <f>69600</f>
        <v>69600</v>
      </c>
      <c r="Q41" s="31"/>
      <c r="R41" s="31"/>
      <c r="S41" s="31">
        <f>16316.31</f>
        <v>16316.31</v>
      </c>
      <c r="T41" s="31"/>
      <c r="U41" s="31"/>
      <c r="V41" s="31"/>
      <c r="W41" s="32">
        <f>53283.69</f>
        <v>53283.69</v>
      </c>
      <c r="X41" s="32"/>
    </row>
    <row r="42" spans="1:24" s="1" customFormat="1" ht="13.5" customHeight="1">
      <c r="A42" s="29" t="s">
        <v>87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76</v>
      </c>
      <c r="M42" s="30"/>
      <c r="N42" s="30" t="s">
        <v>88</v>
      </c>
      <c r="O42" s="30"/>
      <c r="P42" s="31">
        <f>103100</f>
        <v>103100</v>
      </c>
      <c r="Q42" s="31"/>
      <c r="R42" s="31"/>
      <c r="S42" s="31">
        <f>57740.95</f>
        <v>57740.95</v>
      </c>
      <c r="T42" s="31"/>
      <c r="U42" s="31"/>
      <c r="V42" s="31"/>
      <c r="W42" s="32">
        <f>45359.05</f>
        <v>45359.05</v>
      </c>
      <c r="X42" s="32"/>
    </row>
    <row r="43" spans="1:24" s="1" customFormat="1" ht="13.5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76</v>
      </c>
      <c r="M43" s="30"/>
      <c r="N43" s="30" t="s">
        <v>90</v>
      </c>
      <c r="O43" s="30"/>
      <c r="P43" s="31">
        <f>45000</f>
        <v>45000</v>
      </c>
      <c r="Q43" s="31"/>
      <c r="R43" s="31"/>
      <c r="S43" s="31">
        <f>9415</f>
        <v>9415</v>
      </c>
      <c r="T43" s="31"/>
      <c r="U43" s="31"/>
      <c r="V43" s="31"/>
      <c r="W43" s="32">
        <f>35585</f>
        <v>35585</v>
      </c>
      <c r="X43" s="32"/>
    </row>
    <row r="44" spans="1:24" s="1" customFormat="1" ht="13.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76</v>
      </c>
      <c r="M44" s="30"/>
      <c r="N44" s="30" t="s">
        <v>92</v>
      </c>
      <c r="O44" s="30"/>
      <c r="P44" s="31">
        <f>124201.8</f>
        <v>124201.8</v>
      </c>
      <c r="Q44" s="31"/>
      <c r="R44" s="31"/>
      <c r="S44" s="31">
        <f>75653.52</f>
        <v>75653.52</v>
      </c>
      <c r="T44" s="31"/>
      <c r="U44" s="31"/>
      <c r="V44" s="31"/>
      <c r="W44" s="32">
        <f>48548.28</f>
        <v>48548.28</v>
      </c>
      <c r="X44" s="32"/>
    </row>
    <row r="45" spans="1:24" s="1" customFormat="1" ht="13.5" customHeight="1">
      <c r="A45" s="29" t="s">
        <v>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76</v>
      </c>
      <c r="M45" s="30"/>
      <c r="N45" s="30" t="s">
        <v>94</v>
      </c>
      <c r="O45" s="30"/>
      <c r="P45" s="31">
        <f>140000</f>
        <v>140000</v>
      </c>
      <c r="Q45" s="31"/>
      <c r="R45" s="31"/>
      <c r="S45" s="31">
        <f>20312.34</f>
        <v>20312.34</v>
      </c>
      <c r="T45" s="31"/>
      <c r="U45" s="31"/>
      <c r="V45" s="31"/>
      <c r="W45" s="32">
        <f>119687.66</f>
        <v>119687.66</v>
      </c>
      <c r="X45" s="32"/>
    </row>
    <row r="46" spans="1:24" s="1" customFormat="1" ht="13.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76</v>
      </c>
      <c r="M46" s="30"/>
      <c r="N46" s="30" t="s">
        <v>96</v>
      </c>
      <c r="O46" s="30"/>
      <c r="P46" s="31">
        <f>29000</f>
        <v>29000</v>
      </c>
      <c r="Q46" s="31"/>
      <c r="R46" s="31"/>
      <c r="S46" s="31">
        <f>707.51</f>
        <v>707.51</v>
      </c>
      <c r="T46" s="31"/>
      <c r="U46" s="31"/>
      <c r="V46" s="31"/>
      <c r="W46" s="32">
        <f>28292.49</f>
        <v>28292.49</v>
      </c>
      <c r="X46" s="32"/>
    </row>
    <row r="47" spans="1:24" s="1" customFormat="1" ht="13.5" customHeight="1">
      <c r="A47" s="29" t="s">
        <v>93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76</v>
      </c>
      <c r="M47" s="30"/>
      <c r="N47" s="30" t="s">
        <v>97</v>
      </c>
      <c r="O47" s="30"/>
      <c r="P47" s="31">
        <f>3900</f>
        <v>3900</v>
      </c>
      <c r="Q47" s="31"/>
      <c r="R47" s="31"/>
      <c r="S47" s="33" t="s">
        <v>39</v>
      </c>
      <c r="T47" s="33"/>
      <c r="U47" s="33"/>
      <c r="V47" s="33"/>
      <c r="W47" s="32">
        <f>3900</f>
        <v>3900</v>
      </c>
      <c r="X47" s="32"/>
    </row>
    <row r="48" spans="1:24" s="1" customFormat="1" ht="13.5" customHeight="1">
      <c r="A48" s="29" t="s">
        <v>98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76</v>
      </c>
      <c r="M48" s="30"/>
      <c r="N48" s="30" t="s">
        <v>99</v>
      </c>
      <c r="O48" s="30"/>
      <c r="P48" s="31">
        <f>10000</f>
        <v>10000</v>
      </c>
      <c r="Q48" s="31"/>
      <c r="R48" s="31"/>
      <c r="S48" s="33" t="s">
        <v>39</v>
      </c>
      <c r="T48" s="33"/>
      <c r="U48" s="33"/>
      <c r="V48" s="33"/>
      <c r="W48" s="32">
        <f>10000</f>
        <v>10000</v>
      </c>
      <c r="X48" s="32"/>
    </row>
    <row r="49" spans="1:24" s="1" customFormat="1" ht="13.5" customHeight="1">
      <c r="A49" s="29" t="s">
        <v>98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76</v>
      </c>
      <c r="M49" s="30"/>
      <c r="N49" s="30" t="s">
        <v>100</v>
      </c>
      <c r="O49" s="30"/>
      <c r="P49" s="31">
        <f>1000</f>
        <v>1000</v>
      </c>
      <c r="Q49" s="31"/>
      <c r="R49" s="31"/>
      <c r="S49" s="33" t="s">
        <v>39</v>
      </c>
      <c r="T49" s="33"/>
      <c r="U49" s="33"/>
      <c r="V49" s="33"/>
      <c r="W49" s="32">
        <f>1000</f>
        <v>1000</v>
      </c>
      <c r="X49" s="32"/>
    </row>
    <row r="50" spans="1:24" s="1" customFormat="1" ht="13.5" customHeight="1">
      <c r="A50" s="29" t="s">
        <v>98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76</v>
      </c>
      <c r="M50" s="30"/>
      <c r="N50" s="30" t="s">
        <v>101</v>
      </c>
      <c r="O50" s="30"/>
      <c r="P50" s="31">
        <f>9000</f>
        <v>9000</v>
      </c>
      <c r="Q50" s="31"/>
      <c r="R50" s="31"/>
      <c r="S50" s="31">
        <f>5000</f>
        <v>5000</v>
      </c>
      <c r="T50" s="31"/>
      <c r="U50" s="31"/>
      <c r="V50" s="31"/>
      <c r="W50" s="32">
        <f>4000</f>
        <v>4000</v>
      </c>
      <c r="X50" s="32"/>
    </row>
    <row r="51" spans="1:24" s="1" customFormat="1" ht="13.5" customHeight="1">
      <c r="A51" s="29" t="s">
        <v>95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76</v>
      </c>
      <c r="M51" s="30"/>
      <c r="N51" s="30" t="s">
        <v>102</v>
      </c>
      <c r="O51" s="30"/>
      <c r="P51" s="31">
        <f>82708.2</f>
        <v>82708.2</v>
      </c>
      <c r="Q51" s="31"/>
      <c r="R51" s="31"/>
      <c r="S51" s="33" t="s">
        <v>39</v>
      </c>
      <c r="T51" s="33"/>
      <c r="U51" s="33"/>
      <c r="V51" s="33"/>
      <c r="W51" s="32">
        <f>82708.2</f>
        <v>82708.2</v>
      </c>
      <c r="X51" s="32"/>
    </row>
    <row r="52" spans="1:24" s="1" customFormat="1" ht="13.5" customHeight="1">
      <c r="A52" s="29" t="s">
        <v>95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76</v>
      </c>
      <c r="M52" s="30"/>
      <c r="N52" s="30" t="s">
        <v>103</v>
      </c>
      <c r="O52" s="30"/>
      <c r="P52" s="31">
        <f>10000</f>
        <v>10000</v>
      </c>
      <c r="Q52" s="31"/>
      <c r="R52" s="31"/>
      <c r="S52" s="33" t="s">
        <v>39</v>
      </c>
      <c r="T52" s="33"/>
      <c r="U52" s="33"/>
      <c r="V52" s="33"/>
      <c r="W52" s="32">
        <f>10000</f>
        <v>10000</v>
      </c>
      <c r="X52" s="32"/>
    </row>
    <row r="53" spans="1:24" s="1" customFormat="1" ht="13.5" customHeight="1">
      <c r="A53" s="29" t="s">
        <v>91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76</v>
      </c>
      <c r="M53" s="30"/>
      <c r="N53" s="30" t="s">
        <v>104</v>
      </c>
      <c r="O53" s="30"/>
      <c r="P53" s="31">
        <f>16000</f>
        <v>16000</v>
      </c>
      <c r="Q53" s="31"/>
      <c r="R53" s="31"/>
      <c r="S53" s="33" t="s">
        <v>39</v>
      </c>
      <c r="T53" s="33"/>
      <c r="U53" s="33"/>
      <c r="V53" s="33"/>
      <c r="W53" s="32">
        <f>16000</f>
        <v>16000</v>
      </c>
      <c r="X53" s="32"/>
    </row>
    <row r="54" spans="1:24" s="1" customFormat="1" ht="13.5" customHeight="1">
      <c r="A54" s="29" t="s">
        <v>95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76</v>
      </c>
      <c r="M54" s="30"/>
      <c r="N54" s="30" t="s">
        <v>105</v>
      </c>
      <c r="O54" s="30"/>
      <c r="P54" s="31">
        <f>24000</f>
        <v>24000</v>
      </c>
      <c r="Q54" s="31"/>
      <c r="R54" s="31"/>
      <c r="S54" s="31">
        <f>4000</f>
        <v>4000</v>
      </c>
      <c r="T54" s="31"/>
      <c r="U54" s="31"/>
      <c r="V54" s="31"/>
      <c r="W54" s="32">
        <f>20000</f>
        <v>20000</v>
      </c>
      <c r="X54" s="32"/>
    </row>
    <row r="55" spans="1:24" s="1" customFormat="1" ht="13.5" customHeight="1">
      <c r="A55" s="29" t="s">
        <v>93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76</v>
      </c>
      <c r="M55" s="30"/>
      <c r="N55" s="30" t="s">
        <v>106</v>
      </c>
      <c r="O55" s="30"/>
      <c r="P55" s="31">
        <f>14000</f>
        <v>14000</v>
      </c>
      <c r="Q55" s="31"/>
      <c r="R55" s="31"/>
      <c r="S55" s="33" t="s">
        <v>39</v>
      </c>
      <c r="T55" s="33"/>
      <c r="U55" s="33"/>
      <c r="V55" s="33"/>
      <c r="W55" s="32">
        <f>14000</f>
        <v>14000</v>
      </c>
      <c r="X55" s="32"/>
    </row>
    <row r="56" spans="1:24" s="1" customFormat="1" ht="13.5" customHeight="1">
      <c r="A56" s="29" t="s">
        <v>91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76</v>
      </c>
      <c r="M56" s="30"/>
      <c r="N56" s="30" t="s">
        <v>107</v>
      </c>
      <c r="O56" s="30"/>
      <c r="P56" s="31">
        <f>50000</f>
        <v>50000</v>
      </c>
      <c r="Q56" s="31"/>
      <c r="R56" s="31"/>
      <c r="S56" s="33" t="s">
        <v>39</v>
      </c>
      <c r="T56" s="33"/>
      <c r="U56" s="33"/>
      <c r="V56" s="33"/>
      <c r="W56" s="32">
        <f>50000</f>
        <v>50000</v>
      </c>
      <c r="X56" s="32"/>
    </row>
    <row r="57" spans="1:24" s="1" customFormat="1" ht="13.5" customHeight="1">
      <c r="A57" s="29" t="s">
        <v>91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76</v>
      </c>
      <c r="M57" s="30"/>
      <c r="N57" s="30" t="s">
        <v>108</v>
      </c>
      <c r="O57" s="30"/>
      <c r="P57" s="31">
        <f>0</f>
        <v>0</v>
      </c>
      <c r="Q57" s="31"/>
      <c r="R57" s="31"/>
      <c r="S57" s="33" t="s">
        <v>39</v>
      </c>
      <c r="T57" s="33"/>
      <c r="U57" s="33"/>
      <c r="V57" s="33"/>
      <c r="W57" s="32">
        <f>0</f>
        <v>0</v>
      </c>
      <c r="X57" s="32"/>
    </row>
    <row r="58" spans="1:24" s="1" customFormat="1" ht="13.5" customHeight="1">
      <c r="A58" s="29" t="s">
        <v>91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76</v>
      </c>
      <c r="M58" s="30"/>
      <c r="N58" s="30" t="s">
        <v>109</v>
      </c>
      <c r="O58" s="30"/>
      <c r="P58" s="31">
        <f>25000</f>
        <v>25000</v>
      </c>
      <c r="Q58" s="31"/>
      <c r="R58" s="31"/>
      <c r="S58" s="33" t="s">
        <v>39</v>
      </c>
      <c r="T58" s="33"/>
      <c r="U58" s="33"/>
      <c r="V58" s="33"/>
      <c r="W58" s="32">
        <f>25000</f>
        <v>25000</v>
      </c>
      <c r="X58" s="32"/>
    </row>
    <row r="59" spans="1:24" s="1" customFormat="1" ht="13.5" customHeight="1">
      <c r="A59" s="29" t="s">
        <v>77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76</v>
      </c>
      <c r="M59" s="30"/>
      <c r="N59" s="30" t="s">
        <v>110</v>
      </c>
      <c r="O59" s="30"/>
      <c r="P59" s="31">
        <f>145000</f>
        <v>145000</v>
      </c>
      <c r="Q59" s="31"/>
      <c r="R59" s="31"/>
      <c r="S59" s="31">
        <f>22462</f>
        <v>22462</v>
      </c>
      <c r="T59" s="31"/>
      <c r="U59" s="31"/>
      <c r="V59" s="31"/>
      <c r="W59" s="32">
        <f>122538</f>
        <v>122538</v>
      </c>
      <c r="X59" s="32"/>
    </row>
    <row r="60" spans="1:24" s="1" customFormat="1" ht="13.5" customHeight="1">
      <c r="A60" s="29" t="s">
        <v>79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76</v>
      </c>
      <c r="M60" s="30"/>
      <c r="N60" s="30" t="s">
        <v>111</v>
      </c>
      <c r="O60" s="30"/>
      <c r="P60" s="31">
        <f>43200</f>
        <v>43200</v>
      </c>
      <c r="Q60" s="31"/>
      <c r="R60" s="31"/>
      <c r="S60" s="31">
        <f>6632.52</f>
        <v>6632.52</v>
      </c>
      <c r="T60" s="31"/>
      <c r="U60" s="31"/>
      <c r="V60" s="31"/>
      <c r="W60" s="32">
        <f>36567.48</f>
        <v>36567.48</v>
      </c>
      <c r="X60" s="32"/>
    </row>
    <row r="61" spans="1:24" s="1" customFormat="1" ht="13.5" customHeight="1">
      <c r="A61" s="29" t="s">
        <v>93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76</v>
      </c>
      <c r="M61" s="30"/>
      <c r="N61" s="30" t="s">
        <v>112</v>
      </c>
      <c r="O61" s="30"/>
      <c r="P61" s="31">
        <f>7100</f>
        <v>7100</v>
      </c>
      <c r="Q61" s="31"/>
      <c r="R61" s="31"/>
      <c r="S61" s="33" t="s">
        <v>39</v>
      </c>
      <c r="T61" s="33"/>
      <c r="U61" s="33"/>
      <c r="V61" s="33"/>
      <c r="W61" s="32">
        <f>7100</f>
        <v>7100</v>
      </c>
      <c r="X61" s="32"/>
    </row>
    <row r="62" spans="1:24" s="1" customFormat="1" ht="13.5" customHeight="1">
      <c r="A62" s="29" t="s">
        <v>91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76</v>
      </c>
      <c r="M62" s="30"/>
      <c r="N62" s="30" t="s">
        <v>113</v>
      </c>
      <c r="O62" s="30"/>
      <c r="P62" s="31">
        <f>35000</f>
        <v>35000</v>
      </c>
      <c r="Q62" s="31"/>
      <c r="R62" s="31"/>
      <c r="S62" s="31">
        <f>21000</f>
        <v>21000</v>
      </c>
      <c r="T62" s="31"/>
      <c r="U62" s="31"/>
      <c r="V62" s="31"/>
      <c r="W62" s="32">
        <f>14000</f>
        <v>14000</v>
      </c>
      <c r="X62" s="32"/>
    </row>
    <row r="63" spans="1:24" s="1" customFormat="1" ht="13.5" customHeight="1">
      <c r="A63" s="29" t="s">
        <v>98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76</v>
      </c>
      <c r="M63" s="30"/>
      <c r="N63" s="30" t="s">
        <v>114</v>
      </c>
      <c r="O63" s="30"/>
      <c r="P63" s="31">
        <f>114659</f>
        <v>114659</v>
      </c>
      <c r="Q63" s="31"/>
      <c r="R63" s="31"/>
      <c r="S63" s="31">
        <f>25000</f>
        <v>25000</v>
      </c>
      <c r="T63" s="31"/>
      <c r="U63" s="31"/>
      <c r="V63" s="31"/>
      <c r="W63" s="32">
        <f>89659</f>
        <v>89659</v>
      </c>
      <c r="X63" s="32"/>
    </row>
    <row r="64" spans="1:24" s="1" customFormat="1" ht="13.5" customHeight="1">
      <c r="A64" s="29" t="s">
        <v>93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76</v>
      </c>
      <c r="M64" s="30"/>
      <c r="N64" s="30" t="s">
        <v>115</v>
      </c>
      <c r="O64" s="30"/>
      <c r="P64" s="31">
        <f>10000</f>
        <v>10000</v>
      </c>
      <c r="Q64" s="31"/>
      <c r="R64" s="31"/>
      <c r="S64" s="33" t="s">
        <v>39</v>
      </c>
      <c r="T64" s="33"/>
      <c r="U64" s="33"/>
      <c r="V64" s="33"/>
      <c r="W64" s="32">
        <f>10000</f>
        <v>10000</v>
      </c>
      <c r="X64" s="32"/>
    </row>
    <row r="65" spans="1:24" s="1" customFormat="1" ht="13.5" customHeight="1">
      <c r="A65" s="29" t="s">
        <v>89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76</v>
      </c>
      <c r="M65" s="30"/>
      <c r="N65" s="30" t="s">
        <v>116</v>
      </c>
      <c r="O65" s="30"/>
      <c r="P65" s="31">
        <f>595700</f>
        <v>595700</v>
      </c>
      <c r="Q65" s="31"/>
      <c r="R65" s="31"/>
      <c r="S65" s="33" t="s">
        <v>39</v>
      </c>
      <c r="T65" s="33"/>
      <c r="U65" s="33"/>
      <c r="V65" s="33"/>
      <c r="W65" s="32">
        <f>595700</f>
        <v>595700</v>
      </c>
      <c r="X65" s="32"/>
    </row>
    <row r="66" spans="1:24" s="1" customFormat="1" ht="13.5" customHeight="1">
      <c r="A66" s="29" t="s">
        <v>91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76</v>
      </c>
      <c r="M66" s="30"/>
      <c r="N66" s="30" t="s">
        <v>117</v>
      </c>
      <c r="O66" s="30"/>
      <c r="P66" s="31">
        <f>48000</f>
        <v>48000</v>
      </c>
      <c r="Q66" s="31"/>
      <c r="R66" s="31"/>
      <c r="S66" s="33" t="s">
        <v>39</v>
      </c>
      <c r="T66" s="33"/>
      <c r="U66" s="33"/>
      <c r="V66" s="33"/>
      <c r="W66" s="32">
        <f>48000</f>
        <v>48000</v>
      </c>
      <c r="X66" s="32"/>
    </row>
    <row r="67" spans="1:24" s="1" customFormat="1" ht="13.5" customHeight="1">
      <c r="A67" s="29" t="s">
        <v>87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76</v>
      </c>
      <c r="M67" s="30"/>
      <c r="N67" s="30" t="s">
        <v>118</v>
      </c>
      <c r="O67" s="30"/>
      <c r="P67" s="31">
        <f>175000</f>
        <v>175000</v>
      </c>
      <c r="Q67" s="31"/>
      <c r="R67" s="31"/>
      <c r="S67" s="31">
        <f>40140.54</f>
        <v>40140.54</v>
      </c>
      <c r="T67" s="31"/>
      <c r="U67" s="31"/>
      <c r="V67" s="31"/>
      <c r="W67" s="32">
        <f>134859.46</f>
        <v>134859.46</v>
      </c>
      <c r="X67" s="32"/>
    </row>
    <row r="68" spans="1:24" s="1" customFormat="1" ht="13.5" customHeight="1">
      <c r="A68" s="29" t="s">
        <v>89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76</v>
      </c>
      <c r="M68" s="30"/>
      <c r="N68" s="30" t="s">
        <v>119</v>
      </c>
      <c r="O68" s="30"/>
      <c r="P68" s="31">
        <f>280000</f>
        <v>280000</v>
      </c>
      <c r="Q68" s="31"/>
      <c r="R68" s="31"/>
      <c r="S68" s="31">
        <f>56610.8</f>
        <v>56610.8</v>
      </c>
      <c r="T68" s="31"/>
      <c r="U68" s="31"/>
      <c r="V68" s="31"/>
      <c r="W68" s="32">
        <f>223389.2</f>
        <v>223389.2</v>
      </c>
      <c r="X68" s="32"/>
    </row>
    <row r="69" spans="1:24" s="1" customFormat="1" ht="13.5" customHeight="1">
      <c r="A69" s="29" t="s">
        <v>93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76</v>
      </c>
      <c r="M69" s="30"/>
      <c r="N69" s="30" t="s">
        <v>120</v>
      </c>
      <c r="O69" s="30"/>
      <c r="P69" s="31">
        <f>185000</f>
        <v>185000</v>
      </c>
      <c r="Q69" s="31"/>
      <c r="R69" s="31"/>
      <c r="S69" s="31">
        <f>15705</f>
        <v>15705</v>
      </c>
      <c r="T69" s="31"/>
      <c r="U69" s="31"/>
      <c r="V69" s="31"/>
      <c r="W69" s="32">
        <f>169295</f>
        <v>169295</v>
      </c>
      <c r="X69" s="32"/>
    </row>
    <row r="70" spans="1:24" s="1" customFormat="1" ht="13.5" customHeight="1">
      <c r="A70" s="29" t="s">
        <v>95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76</v>
      </c>
      <c r="M70" s="30"/>
      <c r="N70" s="30" t="s">
        <v>121</v>
      </c>
      <c r="O70" s="30"/>
      <c r="P70" s="31">
        <f>50000</f>
        <v>50000</v>
      </c>
      <c r="Q70" s="31"/>
      <c r="R70" s="31"/>
      <c r="S70" s="33" t="s">
        <v>39</v>
      </c>
      <c r="T70" s="33"/>
      <c r="U70" s="33"/>
      <c r="V70" s="33"/>
      <c r="W70" s="32">
        <f>50000</f>
        <v>50000</v>
      </c>
      <c r="X70" s="32"/>
    </row>
    <row r="71" spans="1:24" s="1" customFormat="1" ht="13.5" customHeight="1">
      <c r="A71" s="29" t="s">
        <v>122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76</v>
      </c>
      <c r="M71" s="30"/>
      <c r="N71" s="30" t="s">
        <v>123</v>
      </c>
      <c r="O71" s="30"/>
      <c r="P71" s="31">
        <f>3986200</f>
        <v>3986200</v>
      </c>
      <c r="Q71" s="31"/>
      <c r="R71" s="31"/>
      <c r="S71" s="31">
        <f>626760.73</f>
        <v>626760.73</v>
      </c>
      <c r="T71" s="31"/>
      <c r="U71" s="31"/>
      <c r="V71" s="31"/>
      <c r="W71" s="32">
        <f>3359439.27</f>
        <v>3359439.27</v>
      </c>
      <c r="X71" s="32"/>
    </row>
    <row r="72" spans="1:24" s="1" customFormat="1" ht="13.5" customHeight="1">
      <c r="A72" s="29" t="s">
        <v>95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76</v>
      </c>
      <c r="M72" s="30"/>
      <c r="N72" s="30" t="s">
        <v>124</v>
      </c>
      <c r="O72" s="30"/>
      <c r="P72" s="31">
        <f>54000</f>
        <v>54000</v>
      </c>
      <c r="Q72" s="31"/>
      <c r="R72" s="31"/>
      <c r="S72" s="33" t="s">
        <v>39</v>
      </c>
      <c r="T72" s="33"/>
      <c r="U72" s="33"/>
      <c r="V72" s="33"/>
      <c r="W72" s="32">
        <f>54000</f>
        <v>54000</v>
      </c>
      <c r="X72" s="32"/>
    </row>
    <row r="73" spans="1:24" s="1" customFormat="1" ht="13.5" customHeight="1">
      <c r="A73" s="29" t="s">
        <v>95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76</v>
      </c>
      <c r="M73" s="30"/>
      <c r="N73" s="30" t="s">
        <v>125</v>
      </c>
      <c r="O73" s="30"/>
      <c r="P73" s="31">
        <f>28000</f>
        <v>28000</v>
      </c>
      <c r="Q73" s="31"/>
      <c r="R73" s="31"/>
      <c r="S73" s="33" t="s">
        <v>39</v>
      </c>
      <c r="T73" s="33"/>
      <c r="U73" s="33"/>
      <c r="V73" s="33"/>
      <c r="W73" s="32">
        <f>28000</f>
        <v>28000</v>
      </c>
      <c r="X73" s="32"/>
    </row>
    <row r="74" spans="1:24" s="1" customFormat="1" ht="13.5" customHeight="1">
      <c r="A74" s="29" t="s">
        <v>126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76</v>
      </c>
      <c r="M74" s="30"/>
      <c r="N74" s="30" t="s">
        <v>127</v>
      </c>
      <c r="O74" s="30"/>
      <c r="P74" s="31">
        <f>230000</f>
        <v>230000</v>
      </c>
      <c r="Q74" s="31"/>
      <c r="R74" s="31"/>
      <c r="S74" s="33" t="s">
        <v>39</v>
      </c>
      <c r="T74" s="33"/>
      <c r="U74" s="33"/>
      <c r="V74" s="33"/>
      <c r="W74" s="32">
        <f>230000</f>
        <v>230000</v>
      </c>
      <c r="X74" s="32"/>
    </row>
    <row r="75" spans="1:24" s="1" customFormat="1" ht="15" customHeight="1">
      <c r="A75" s="34" t="s">
        <v>128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5" t="s">
        <v>129</v>
      </c>
      <c r="M75" s="35"/>
      <c r="N75" s="35" t="s">
        <v>36</v>
      </c>
      <c r="O75" s="35"/>
      <c r="P75" s="36">
        <f>-1688997.97</f>
        <v>-1688997.97</v>
      </c>
      <c r="Q75" s="36"/>
      <c r="R75" s="36"/>
      <c r="S75" s="36">
        <f>420807.76</f>
        <v>420807.76</v>
      </c>
      <c r="T75" s="36"/>
      <c r="U75" s="36"/>
      <c r="V75" s="36"/>
      <c r="W75" s="37" t="s">
        <v>36</v>
      </c>
      <c r="X75" s="37"/>
    </row>
    <row r="76" spans="1:24" s="1" customFormat="1" ht="13.5" customHeight="1">
      <c r="A76" s="7" t="s">
        <v>10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1" customFormat="1" ht="13.5" customHeight="1">
      <c r="A77" s="12" t="s">
        <v>130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s="1" customFormat="1" ht="45.75" customHeight="1">
      <c r="A78" s="13" t="s">
        <v>22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 t="s">
        <v>23</v>
      </c>
      <c r="M78" s="13"/>
      <c r="N78" s="13" t="s">
        <v>131</v>
      </c>
      <c r="O78" s="13"/>
      <c r="P78" s="14" t="s">
        <v>25</v>
      </c>
      <c r="Q78" s="14"/>
      <c r="R78" s="14"/>
      <c r="S78" s="14" t="s">
        <v>26</v>
      </c>
      <c r="T78" s="14"/>
      <c r="U78" s="14"/>
      <c r="V78" s="14"/>
      <c r="W78" s="15" t="s">
        <v>27</v>
      </c>
      <c r="X78" s="15"/>
    </row>
    <row r="79" spans="1:24" s="1" customFormat="1" ht="12.75" customHeight="1">
      <c r="A79" s="16" t="s">
        <v>28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 t="s">
        <v>29</v>
      </c>
      <c r="M79" s="16"/>
      <c r="N79" s="16" t="s">
        <v>30</v>
      </c>
      <c r="O79" s="16"/>
      <c r="P79" s="17" t="s">
        <v>31</v>
      </c>
      <c r="Q79" s="17"/>
      <c r="R79" s="17"/>
      <c r="S79" s="17" t="s">
        <v>32</v>
      </c>
      <c r="T79" s="17"/>
      <c r="U79" s="17"/>
      <c r="V79" s="17"/>
      <c r="W79" s="18" t="s">
        <v>33</v>
      </c>
      <c r="X79" s="18"/>
    </row>
    <row r="80" spans="1:24" s="1" customFormat="1" ht="13.5" customHeight="1">
      <c r="A80" s="19" t="s">
        <v>132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0" t="s">
        <v>133</v>
      </c>
      <c r="M80" s="20"/>
      <c r="N80" s="20" t="s">
        <v>36</v>
      </c>
      <c r="O80" s="20"/>
      <c r="P80" s="38">
        <f>1688997.97</f>
        <v>1688997.97</v>
      </c>
      <c r="Q80" s="38"/>
      <c r="R80" s="38"/>
      <c r="S80" s="21">
        <f>-420807.76</f>
        <v>-420807.76</v>
      </c>
      <c r="T80" s="21"/>
      <c r="U80" s="21"/>
      <c r="V80" s="21"/>
      <c r="W80" s="39">
        <f>2461703.15</f>
        <v>2461703.15</v>
      </c>
      <c r="X80" s="39"/>
    </row>
    <row r="81" spans="1:24" s="1" customFormat="1" ht="13.5" customHeight="1">
      <c r="A81" s="40" t="s">
        <v>134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1" t="s">
        <v>10</v>
      </c>
      <c r="M81" s="41"/>
      <c r="N81" s="41" t="s">
        <v>10</v>
      </c>
      <c r="O81" s="41"/>
      <c r="P81" s="42" t="s">
        <v>10</v>
      </c>
      <c r="Q81" s="42"/>
      <c r="R81" s="42"/>
      <c r="S81" s="43" t="s">
        <v>10</v>
      </c>
      <c r="T81" s="43"/>
      <c r="U81" s="43"/>
      <c r="V81" s="43"/>
      <c r="W81" s="44" t="s">
        <v>10</v>
      </c>
      <c r="X81" s="44"/>
    </row>
    <row r="82" spans="1:24" s="1" customFormat="1" ht="13.5" customHeight="1">
      <c r="A82" s="23" t="s">
        <v>135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45" t="s">
        <v>136</v>
      </c>
      <c r="M82" s="45"/>
      <c r="N82" s="24" t="s">
        <v>36</v>
      </c>
      <c r="O82" s="24"/>
      <c r="P82" s="46">
        <f>1642700</f>
        <v>1642700</v>
      </c>
      <c r="Q82" s="46"/>
      <c r="R82" s="46"/>
      <c r="S82" s="26" t="s">
        <v>39</v>
      </c>
      <c r="T82" s="26"/>
      <c r="U82" s="26"/>
      <c r="V82" s="26"/>
      <c r="W82" s="47">
        <f>1642700</f>
        <v>1642700</v>
      </c>
      <c r="X82" s="47"/>
    </row>
    <row r="83" spans="1:24" s="1" customFormat="1" ht="24" customHeight="1">
      <c r="A83" s="29" t="s">
        <v>137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136</v>
      </c>
      <c r="M83" s="30"/>
      <c r="N83" s="30" t="s">
        <v>138</v>
      </c>
      <c r="O83" s="30"/>
      <c r="P83" s="48">
        <f>3042700</f>
        <v>3042700</v>
      </c>
      <c r="Q83" s="48"/>
      <c r="R83" s="48"/>
      <c r="S83" s="33" t="s">
        <v>39</v>
      </c>
      <c r="T83" s="33"/>
      <c r="U83" s="33"/>
      <c r="V83" s="33"/>
      <c r="W83" s="49">
        <f>3042700</f>
        <v>3042700</v>
      </c>
      <c r="X83" s="49"/>
    </row>
    <row r="84" spans="1:24" s="1" customFormat="1" ht="24" customHeight="1">
      <c r="A84" s="29" t="s">
        <v>139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136</v>
      </c>
      <c r="M84" s="30"/>
      <c r="N84" s="30" t="s">
        <v>140</v>
      </c>
      <c r="O84" s="30"/>
      <c r="P84" s="48">
        <f>-1400000</f>
        <v>-1400000</v>
      </c>
      <c r="Q84" s="48"/>
      <c r="R84" s="48"/>
      <c r="S84" s="33" t="s">
        <v>39</v>
      </c>
      <c r="T84" s="33"/>
      <c r="U84" s="33"/>
      <c r="V84" s="33"/>
      <c r="W84" s="49">
        <f>-1400000</f>
        <v>-1400000</v>
      </c>
      <c r="X84" s="49"/>
    </row>
    <row r="85" spans="1:24" s="1" customFormat="1" ht="0.75" customHeight="1">
      <c r="A85" s="50" t="s">
        <v>10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1:24" s="1" customFormat="1" ht="13.5" customHeight="1">
      <c r="A86" s="29" t="s">
        <v>141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41" t="s">
        <v>142</v>
      </c>
      <c r="M86" s="41"/>
      <c r="N86" s="41" t="s">
        <v>36</v>
      </c>
      <c r="O86" s="41"/>
      <c r="P86" s="42" t="s">
        <v>39</v>
      </c>
      <c r="Q86" s="42"/>
      <c r="R86" s="42"/>
      <c r="S86" s="33" t="s">
        <v>39</v>
      </c>
      <c r="T86" s="33"/>
      <c r="U86" s="33"/>
      <c r="V86" s="33"/>
      <c r="W86" s="44" t="s">
        <v>39</v>
      </c>
      <c r="X86" s="44"/>
    </row>
    <row r="87" spans="1:24" s="1" customFormat="1" ht="13.5" customHeight="1">
      <c r="A87" s="29" t="s">
        <v>10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142</v>
      </c>
      <c r="M87" s="30"/>
      <c r="N87" s="30" t="s">
        <v>10</v>
      </c>
      <c r="O87" s="30"/>
      <c r="P87" s="51" t="s">
        <v>39</v>
      </c>
      <c r="Q87" s="51"/>
      <c r="R87" s="51"/>
      <c r="S87" s="33" t="s">
        <v>39</v>
      </c>
      <c r="T87" s="33"/>
      <c r="U87" s="33"/>
      <c r="V87" s="33"/>
      <c r="W87" s="52" t="s">
        <v>39</v>
      </c>
      <c r="X87" s="52"/>
    </row>
    <row r="88" spans="1:24" s="1" customFormat="1" ht="13.5" customHeight="1">
      <c r="A88" s="29" t="s">
        <v>143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144</v>
      </c>
      <c r="M88" s="30"/>
      <c r="N88" s="30" t="s">
        <v>145</v>
      </c>
      <c r="O88" s="30"/>
      <c r="P88" s="48">
        <f>46297.97</f>
        <v>46297.97</v>
      </c>
      <c r="Q88" s="48"/>
      <c r="R88" s="48"/>
      <c r="S88" s="31">
        <f>-420807.76</f>
        <v>-420807.76</v>
      </c>
      <c r="T88" s="31"/>
      <c r="U88" s="31"/>
      <c r="V88" s="31"/>
      <c r="W88" s="49">
        <f>819003.15</f>
        <v>819003.15</v>
      </c>
      <c r="X88" s="49"/>
    </row>
    <row r="89" spans="1:24" s="1" customFormat="1" ht="13.5" customHeight="1">
      <c r="A89" s="29" t="s">
        <v>146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147</v>
      </c>
      <c r="M89" s="30"/>
      <c r="N89" s="30" t="s">
        <v>148</v>
      </c>
      <c r="O89" s="30"/>
      <c r="P89" s="48">
        <f>-10699200</f>
        <v>-10699200</v>
      </c>
      <c r="Q89" s="48"/>
      <c r="R89" s="48"/>
      <c r="S89" s="31">
        <f>-1895414.22</f>
        <v>-1895414.22</v>
      </c>
      <c r="T89" s="31"/>
      <c r="U89" s="31"/>
      <c r="V89" s="31"/>
      <c r="W89" s="53" t="s">
        <v>36</v>
      </c>
      <c r="X89" s="53"/>
    </row>
    <row r="90" spans="1:24" s="1" customFormat="1" ht="13.5" customHeight="1">
      <c r="A90" s="29" t="s">
        <v>149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150</v>
      </c>
      <c r="M90" s="30"/>
      <c r="N90" s="30" t="s">
        <v>151</v>
      </c>
      <c r="O90" s="30"/>
      <c r="P90" s="48">
        <f>10745497.97</f>
        <v>10745497.97</v>
      </c>
      <c r="Q90" s="48"/>
      <c r="R90" s="48"/>
      <c r="S90" s="31">
        <f>1474606.46</f>
        <v>1474606.46</v>
      </c>
      <c r="T90" s="31"/>
      <c r="U90" s="31"/>
      <c r="V90" s="31"/>
      <c r="W90" s="53" t="s">
        <v>36</v>
      </c>
      <c r="X90" s="53"/>
    </row>
    <row r="91" spans="1:24" s="1" customFormat="1" ht="13.5" customHeight="1">
      <c r="A91" s="55" t="s">
        <v>10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1:24" s="1" customFormat="1" ht="24" customHeight="1">
      <c r="A92" s="7" t="s">
        <v>152</v>
      </c>
      <c r="B92" s="7"/>
      <c r="C92" s="7"/>
      <c r="D92" s="7"/>
      <c r="E92" s="7"/>
      <c r="F92" s="7"/>
      <c r="G92" s="7"/>
      <c r="H92" s="7"/>
      <c r="I92" s="54" t="s">
        <v>10</v>
      </c>
      <c r="J92" s="54"/>
      <c r="K92" s="54"/>
      <c r="L92" s="54"/>
      <c r="M92" s="54"/>
      <c r="N92" s="54" t="s">
        <v>153</v>
      </c>
      <c r="O92" s="54"/>
      <c r="P92" s="54"/>
      <c r="Q92" s="54"/>
      <c r="R92" s="7" t="s">
        <v>10</v>
      </c>
      <c r="S92" s="7"/>
      <c r="T92" s="7"/>
      <c r="U92" s="7"/>
      <c r="V92" s="7"/>
      <c r="W92" s="7"/>
      <c r="X92" s="7"/>
    </row>
    <row r="93" spans="1:24" s="1" customFormat="1" ht="13.5" customHeight="1">
      <c r="A93" s="7" t="s">
        <v>10</v>
      </c>
      <c r="B93" s="7"/>
      <c r="C93" s="7"/>
      <c r="D93" s="7"/>
      <c r="E93" s="7"/>
      <c r="F93" s="7"/>
      <c r="G93" s="7"/>
      <c r="H93" s="7"/>
      <c r="I93" s="10" t="s">
        <v>10</v>
      </c>
      <c r="J93" s="56" t="s">
        <v>154</v>
      </c>
      <c r="K93" s="56"/>
      <c r="L93" s="56"/>
      <c r="M93" s="10" t="s">
        <v>10</v>
      </c>
      <c r="N93" s="10" t="s">
        <v>10</v>
      </c>
      <c r="O93" s="56" t="s">
        <v>155</v>
      </c>
      <c r="P93" s="56"/>
      <c r="Q93" s="7" t="s">
        <v>10</v>
      </c>
      <c r="R93" s="7"/>
      <c r="S93" s="7"/>
      <c r="T93" s="7"/>
      <c r="U93" s="7"/>
      <c r="V93" s="7"/>
      <c r="W93" s="7"/>
      <c r="X93" s="7"/>
    </row>
    <row r="94" spans="1:24" s="1" customFormat="1" ht="7.5" customHeight="1">
      <c r="A94" s="7" t="s">
        <v>10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s="1" customFormat="1" ht="13.5" customHeight="1">
      <c r="A95" s="7" t="s">
        <v>156</v>
      </c>
      <c r="B95" s="7"/>
      <c r="C95" s="54" t="s">
        <v>157</v>
      </c>
      <c r="D95" s="54"/>
      <c r="E95" s="54"/>
      <c r="F95" s="54"/>
      <c r="G95" s="54"/>
      <c r="H95" s="54"/>
      <c r="I95" s="54" t="s">
        <v>10</v>
      </c>
      <c r="J95" s="54"/>
      <c r="K95" s="54"/>
      <c r="L95" s="54"/>
      <c r="M95" s="54"/>
      <c r="N95" s="54" t="s">
        <v>158</v>
      </c>
      <c r="O95" s="54"/>
      <c r="P95" s="54"/>
      <c r="Q95" s="54"/>
      <c r="R95" s="7" t="s">
        <v>10</v>
      </c>
      <c r="S95" s="7"/>
      <c r="T95" s="7"/>
      <c r="U95" s="7"/>
      <c r="V95" s="7"/>
      <c r="W95" s="7"/>
      <c r="X95" s="7"/>
    </row>
    <row r="96" spans="1:24" s="1" customFormat="1" ht="13.5" customHeight="1">
      <c r="A96" s="7" t="s">
        <v>10</v>
      </c>
      <c r="B96" s="7"/>
      <c r="C96" s="10" t="s">
        <v>10</v>
      </c>
      <c r="D96" s="56" t="s">
        <v>159</v>
      </c>
      <c r="E96" s="56"/>
      <c r="F96" s="56"/>
      <c r="G96" s="56"/>
      <c r="H96" s="10" t="s">
        <v>10</v>
      </c>
      <c r="I96" s="10" t="s">
        <v>10</v>
      </c>
      <c r="J96" s="56" t="s">
        <v>154</v>
      </c>
      <c r="K96" s="56"/>
      <c r="L96" s="56"/>
      <c r="M96" s="10" t="s">
        <v>10</v>
      </c>
      <c r="N96" s="10" t="s">
        <v>10</v>
      </c>
      <c r="O96" s="56" t="s">
        <v>155</v>
      </c>
      <c r="P96" s="56"/>
      <c r="Q96" s="7" t="s">
        <v>10</v>
      </c>
      <c r="R96" s="7"/>
      <c r="S96" s="7"/>
      <c r="T96" s="7"/>
      <c r="U96" s="7"/>
      <c r="V96" s="7"/>
      <c r="W96" s="7"/>
      <c r="X96" s="7"/>
    </row>
    <row r="97" spans="1:24" s="1" customFormat="1" ht="15.75" customHeight="1">
      <c r="A97" s="7" t="s">
        <v>10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1" customFormat="1" ht="13.5" customHeight="1">
      <c r="A98" s="57" t="s">
        <v>160</v>
      </c>
      <c r="B98" s="57"/>
      <c r="C98" s="57"/>
      <c r="D98" s="57"/>
      <c r="E98" s="57"/>
      <c r="F98" s="57"/>
      <c r="G98" s="57"/>
      <c r="H98" s="57"/>
      <c r="I98" s="57"/>
      <c r="J98" s="57"/>
      <c r="K98" s="7" t="s">
        <v>10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</sheetData>
  <mergeCells count="500">
    <mergeCell ref="Q96:X96"/>
    <mergeCell ref="A97:X97"/>
    <mergeCell ref="A98:J98"/>
    <mergeCell ref="K98:X98"/>
    <mergeCell ref="A96:B96"/>
    <mergeCell ref="D96:G96"/>
    <mergeCell ref="J96:L96"/>
    <mergeCell ref="O96:P96"/>
    <mergeCell ref="A94:X94"/>
    <mergeCell ref="A95:B95"/>
    <mergeCell ref="C95:H95"/>
    <mergeCell ref="I95:M95"/>
    <mergeCell ref="N95:Q95"/>
    <mergeCell ref="R95:X95"/>
    <mergeCell ref="A93:H93"/>
    <mergeCell ref="J93:L93"/>
    <mergeCell ref="O93:P93"/>
    <mergeCell ref="Q93:X93"/>
    <mergeCell ref="A91:X91"/>
    <mergeCell ref="A92:H92"/>
    <mergeCell ref="I92:M92"/>
    <mergeCell ref="N92:Q92"/>
    <mergeCell ref="R92:X92"/>
    <mergeCell ref="S89:V89"/>
    <mergeCell ref="W89:X89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7:V87"/>
    <mergeCell ref="W87:X87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4:V84"/>
    <mergeCell ref="W84:X84"/>
    <mergeCell ref="A85:X85"/>
    <mergeCell ref="A86:K86"/>
    <mergeCell ref="L86:M86"/>
    <mergeCell ref="N86:O86"/>
    <mergeCell ref="P86:R86"/>
    <mergeCell ref="S86:V86"/>
    <mergeCell ref="W86:X86"/>
    <mergeCell ref="A84:K84"/>
    <mergeCell ref="L84:M84"/>
    <mergeCell ref="N84:O84"/>
    <mergeCell ref="P84:R84"/>
    <mergeCell ref="S82:V82"/>
    <mergeCell ref="W82:X82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0:V80"/>
    <mergeCell ref="W80:X80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78:V78"/>
    <mergeCell ref="W78:X78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5:V75"/>
    <mergeCell ref="W75:X75"/>
    <mergeCell ref="A76:X76"/>
    <mergeCell ref="A77:X77"/>
    <mergeCell ref="A75:K75"/>
    <mergeCell ref="L75:M75"/>
    <mergeCell ref="N75:O75"/>
    <mergeCell ref="P75:R75"/>
    <mergeCell ref="S73:V73"/>
    <mergeCell ref="W73:X73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1:V71"/>
    <mergeCell ref="W71:X71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69:V69"/>
    <mergeCell ref="W69:X69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7:V67"/>
    <mergeCell ref="W67:X67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5:V65"/>
    <mergeCell ref="W65:X65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3:V63"/>
    <mergeCell ref="W63:X63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1:V61"/>
    <mergeCell ref="W61:X61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59:V59"/>
    <mergeCell ref="W59:X59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7:V57"/>
    <mergeCell ref="W57:X57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5:V55"/>
    <mergeCell ref="W55:X55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3:V53"/>
    <mergeCell ref="W53:X53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1:V51"/>
    <mergeCell ref="W51:X51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49:V49"/>
    <mergeCell ref="W49:X49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7:V47"/>
    <mergeCell ref="W47:X47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5:V45"/>
    <mergeCell ref="W45:X45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3:V43"/>
    <mergeCell ref="W43:X43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1:V41"/>
    <mergeCell ref="W41:X41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39:V39"/>
    <mergeCell ref="W39:X39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7:V37"/>
    <mergeCell ref="W37:X37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5:V35"/>
    <mergeCell ref="W35:X35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3:V33"/>
    <mergeCell ref="W33:X33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0:V30"/>
    <mergeCell ref="W30:X30"/>
    <mergeCell ref="A31:X31"/>
    <mergeCell ref="A32:X32"/>
    <mergeCell ref="A30:K30"/>
    <mergeCell ref="L30:M30"/>
    <mergeCell ref="N30:O30"/>
    <mergeCell ref="P30:R30"/>
    <mergeCell ref="S28:V28"/>
    <mergeCell ref="W28:X28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6:V26"/>
    <mergeCell ref="W26:X26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4:V24"/>
    <mergeCell ref="W24:X24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2:V22"/>
    <mergeCell ref="W22:X22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0:V20"/>
    <mergeCell ref="W20:X20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18:V18"/>
    <mergeCell ref="W18:X18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6:V16"/>
    <mergeCell ref="W16:X16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4:V14"/>
    <mergeCell ref="W14:X14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2:V12"/>
    <mergeCell ref="W12:X12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0:V10"/>
    <mergeCell ref="W10:X10"/>
    <mergeCell ref="A11:K11"/>
    <mergeCell ref="L11:M11"/>
    <mergeCell ref="N11:O11"/>
    <mergeCell ref="P11:R11"/>
    <mergeCell ref="S11:V11"/>
    <mergeCell ref="W11:X11"/>
    <mergeCell ref="A10:K10"/>
    <mergeCell ref="L10:M10"/>
    <mergeCell ref="N10:O10"/>
    <mergeCell ref="P10:R10"/>
    <mergeCell ref="A8:D8"/>
    <mergeCell ref="E8:S8"/>
    <mergeCell ref="T8:W8"/>
    <mergeCell ref="A9:X9"/>
    <mergeCell ref="A6:F6"/>
    <mergeCell ref="G6:T6"/>
    <mergeCell ref="U6:W6"/>
    <mergeCell ref="B7:W7"/>
    <mergeCell ref="A4:E5"/>
    <mergeCell ref="F4:T5"/>
    <mergeCell ref="U4:W4"/>
    <mergeCell ref="U5:W5"/>
    <mergeCell ref="A1:W1"/>
    <mergeCell ref="A2:W2"/>
    <mergeCell ref="A3:U3"/>
    <mergeCell ref="V3:W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1" max="255" man="1"/>
    <brk id="7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2014-04-02T12:36:45Z</dcterms:modified>
  <cp:category/>
  <cp:version/>
  <cp:contentType/>
  <cp:contentStatus/>
</cp:coreProperties>
</file>